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3C543B4-5E2F-4FBE-936A-D2F044B55E6B}" xr6:coauthVersionLast="46" xr6:coauthVersionMax="46" xr10:uidLastSave="{00000000-0000-0000-0000-000000000000}"/>
  <bookViews>
    <workbookView xWindow="-108" yWindow="-108" windowWidth="23256" windowHeight="12576" tabRatio="973" firstSheet="4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48" l="1"/>
  <c r="E29" i="48"/>
  <c r="E26" i="48"/>
  <c r="E23" i="48"/>
  <c r="E21" i="48"/>
  <c r="E29" i="47"/>
  <c r="D46" i="47"/>
  <c r="E26" i="47"/>
  <c r="E23" i="47"/>
  <c r="E21" i="47"/>
  <c r="D46" i="46"/>
  <c r="E29" i="46"/>
  <c r="E26" i="46"/>
  <c r="E23" i="46"/>
  <c r="E21" i="46"/>
  <c r="D46" i="45"/>
  <c r="E29" i="45"/>
  <c r="E26" i="45"/>
  <c r="E23" i="45"/>
  <c r="E21" i="45"/>
  <c r="E20" i="48" l="1"/>
  <c r="F33" i="48" s="1"/>
  <c r="E20" i="47"/>
  <c r="F27" i="47" s="1"/>
  <c r="E20" i="46"/>
  <c r="F21" i="46" s="1"/>
  <c r="E20" i="45"/>
  <c r="F33" i="45" s="1"/>
  <c r="E29" i="44"/>
  <c r="D46" i="44"/>
  <c r="E26" i="44"/>
  <c r="E23" i="44"/>
  <c r="E21" i="44"/>
  <c r="F24" i="48" l="1"/>
  <c r="F31" i="48"/>
  <c r="F32" i="48"/>
  <c r="F25" i="48"/>
  <c r="F21" i="48"/>
  <c r="F30" i="48"/>
  <c r="F27" i="48"/>
  <c r="F22" i="48"/>
  <c r="F28" i="48"/>
  <c r="F22" i="47"/>
  <c r="F30" i="47"/>
  <c r="F31" i="47"/>
  <c r="F25" i="47"/>
  <c r="F28" i="47"/>
  <c r="F26" i="47" s="1"/>
  <c r="F21" i="47"/>
  <c r="F33" i="47"/>
  <c r="F24" i="47"/>
  <c r="F32" i="47"/>
  <c r="F28" i="46"/>
  <c r="F24" i="46"/>
  <c r="F31" i="46"/>
  <c r="F27" i="46"/>
  <c r="F22" i="46"/>
  <c r="F30" i="46"/>
  <c r="F25" i="46"/>
  <c r="F32" i="46"/>
  <c r="F33" i="46"/>
  <c r="F27" i="45"/>
  <c r="F32" i="45"/>
  <c r="F25" i="45"/>
  <c r="F28" i="45"/>
  <c r="F31" i="45"/>
  <c r="F22" i="45"/>
  <c r="F30" i="45"/>
  <c r="F24" i="45"/>
  <c r="F21" i="45"/>
  <c r="E20" i="44"/>
  <c r="F33" i="44" s="1"/>
  <c r="D46" i="43"/>
  <c r="E29" i="43"/>
  <c r="E26" i="43"/>
  <c r="E23" i="43"/>
  <c r="E21" i="43"/>
  <c r="F23" i="48" l="1"/>
  <c r="F26" i="48"/>
  <c r="F29" i="48"/>
  <c r="F29" i="47"/>
  <c r="F23" i="47"/>
  <c r="F26" i="46"/>
  <c r="F23" i="46"/>
  <c r="F29" i="46"/>
  <c r="F23" i="45"/>
  <c r="F26" i="45"/>
  <c r="F29" i="45"/>
  <c r="F30" i="44"/>
  <c r="F29" i="44" s="1"/>
  <c r="F22" i="44"/>
  <c r="F31" i="44"/>
  <c r="F27" i="44"/>
  <c r="F25" i="44"/>
  <c r="F21" i="44"/>
  <c r="F32" i="44"/>
  <c r="F28" i="44"/>
  <c r="F24" i="44"/>
  <c r="F23" i="44" s="1"/>
  <c r="E20" i="43"/>
  <c r="F25" i="43" s="1"/>
  <c r="D46" i="42"/>
  <c r="E29" i="42"/>
  <c r="E26" i="42"/>
  <c r="E23" i="42"/>
  <c r="E21" i="42"/>
  <c r="F20" i="48" l="1"/>
  <c r="F20" i="47"/>
  <c r="F20" i="46"/>
  <c r="F20" i="45"/>
  <c r="F26" i="44"/>
  <c r="F20" i="44" s="1"/>
  <c r="F33" i="43"/>
  <c r="F24" i="43"/>
  <c r="F23" i="43" s="1"/>
  <c r="F22" i="43"/>
  <c r="F28" i="43"/>
  <c r="F31" i="43"/>
  <c r="F30" i="43"/>
  <c r="F29" i="43" s="1"/>
  <c r="F32" i="43"/>
  <c r="F21" i="43"/>
  <c r="F27" i="43"/>
  <c r="E20" i="42"/>
  <c r="F32" i="42" s="1"/>
  <c r="D46" i="41"/>
  <c r="E29" i="41"/>
  <c r="E26" i="41"/>
  <c r="E23" i="41"/>
  <c r="E21" i="41"/>
  <c r="F26" i="43" l="1"/>
  <c r="F20" i="43"/>
  <c r="F22" i="42"/>
  <c r="F27" i="42"/>
  <c r="F28" i="42"/>
  <c r="F24" i="42"/>
  <c r="F31" i="42"/>
  <c r="F25" i="42"/>
  <c r="F21" i="42"/>
  <c r="F30" i="42"/>
  <c r="F29" i="42" s="1"/>
  <c r="F33" i="42"/>
  <c r="E20" i="41"/>
  <c r="F25" i="41" s="1"/>
  <c r="D46" i="40"/>
  <c r="E29" i="40"/>
  <c r="E26" i="40"/>
  <c r="E23" i="40"/>
  <c r="E21" i="40"/>
  <c r="F23" i="42" l="1"/>
  <c r="F26" i="42"/>
  <c r="F31" i="41"/>
  <c r="F21" i="41"/>
  <c r="F32" i="41"/>
  <c r="F33" i="41"/>
  <c r="F22" i="41"/>
  <c r="F28" i="41"/>
  <c r="F30" i="41"/>
  <c r="F24" i="41"/>
  <c r="F23" i="41" s="1"/>
  <c r="F27" i="41"/>
  <c r="E20" i="40"/>
  <c r="F27" i="40" s="1"/>
  <c r="E29" i="39"/>
  <c r="D46" i="39"/>
  <c r="E26" i="39"/>
  <c r="E23" i="39"/>
  <c r="E21" i="39"/>
  <c r="F20" i="42" l="1"/>
  <c r="F29" i="41"/>
  <c r="F26" i="41"/>
  <c r="F24" i="40"/>
  <c r="F31" i="40"/>
  <c r="F28" i="40"/>
  <c r="F26" i="40" s="1"/>
  <c r="F33" i="40"/>
  <c r="F30" i="40"/>
  <c r="F32" i="40"/>
  <c r="F22" i="40"/>
  <c r="F25" i="40"/>
  <c r="F21" i="40"/>
  <c r="E20" i="39"/>
  <c r="F33" i="39" s="1"/>
  <c r="D46" i="38"/>
  <c r="E29" i="38"/>
  <c r="E26" i="38"/>
  <c r="E23" i="38"/>
  <c r="E21" i="38"/>
  <c r="F20" i="41" l="1"/>
  <c r="F23" i="40"/>
  <c r="F29" i="40"/>
  <c r="F21" i="39"/>
  <c r="F30" i="39"/>
  <c r="F32" i="39"/>
  <c r="F25" i="39"/>
  <c r="F24" i="39"/>
  <c r="F28" i="39"/>
  <c r="F22" i="39"/>
  <c r="F31" i="39"/>
  <c r="F29" i="39" s="1"/>
  <c r="F27" i="39"/>
  <c r="E20" i="38"/>
  <c r="F24" i="38" s="1"/>
  <c r="E29" i="37"/>
  <c r="D46" i="37"/>
  <c r="E26" i="37"/>
  <c r="E23" i="37"/>
  <c r="E21" i="37"/>
  <c r="F20" i="40" l="1"/>
  <c r="F26" i="39"/>
  <c r="F23" i="39"/>
  <c r="F20" i="39" s="1"/>
  <c r="F27" i="38"/>
  <c r="F22" i="38"/>
  <c r="F33" i="38"/>
  <c r="F32" i="38"/>
  <c r="F31" i="38"/>
  <c r="F25" i="38"/>
  <c r="F23" i="38" s="1"/>
  <c r="F21" i="38"/>
  <c r="F30" i="38"/>
  <c r="F28" i="38"/>
  <c r="F26" i="38"/>
  <c r="E20" i="37"/>
  <c r="F30" i="37" s="1"/>
  <c r="F29" i="38" l="1"/>
  <c r="F20" i="38" s="1"/>
  <c r="F22" i="37"/>
  <c r="F27" i="37"/>
  <c r="F25" i="37"/>
  <c r="F33" i="37"/>
  <c r="F28" i="37"/>
  <c r="F21" i="37"/>
  <c r="F24" i="37"/>
  <c r="F32" i="37"/>
  <c r="F31" i="37"/>
  <c r="F29" i="37" s="1"/>
  <c r="F23" i="37" l="1"/>
  <c r="F26" i="37"/>
  <c r="F20" i="37" s="1"/>
</calcChain>
</file>

<file path=xl/sharedStrings.xml><?xml version="1.0" encoding="utf-8"?>
<sst xmlns="http://schemas.openxmlformats.org/spreadsheetml/2006/main" count="624" uniqueCount="56">
  <si>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</si>
  <si>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</si>
  <si>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</si>
  <si>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alternativní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</si>
  <si>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</si>
  <si>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</si>
  <si>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</si>
  <si>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</si>
  <si>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</si>
  <si>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</si>
  <si>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</si>
  <si>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</si>
  <si>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</si>
  <si>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</si>
  <si>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</si>
  <si>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</si>
  <si>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</si>
  <si>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</si>
  <si>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</si>
  <si>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</si>
  <si>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</si>
  <si>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</si>
  <si>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</si>
  <si>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</si>
  <si>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</si>
  <si>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</si>
  <si>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</si>
  <si>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</si>
  <si>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</si>
  <si>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</si>
  <si>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</si>
  <si>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</si>
  <si>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</si>
  <si>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</si>
  <si>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</si>
  <si>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</si>
  <si>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</si>
  <si>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</si>
  <si>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</si>
  <si>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</si>
  <si>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</si>
  <si>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přijímané centrální bankou k refinancování</t>
  </si>
  <si>
    <t>ISIN</t>
  </si>
  <si>
    <t>CZ0008474954</t>
  </si>
  <si>
    <t>za období 1.1.- 31.1.2021</t>
  </si>
  <si>
    <t>za období 1.2.- 28.2.2021</t>
  </si>
  <si>
    <t>za období 1.3.- 31.3.2021</t>
  </si>
  <si>
    <t>za období 1.4.- 30.4.2021</t>
  </si>
  <si>
    <t>za období 1.5.- 31.5.2021</t>
  </si>
  <si>
    <t>za období 1.6.- 30.6.2021</t>
  </si>
  <si>
    <t>za období 1.7.- 31.7.2021</t>
  </si>
  <si>
    <t>za období 1.8.- 31.8.2021</t>
  </si>
  <si>
    <t>za období 1.9.- 30.9.2021</t>
  </si>
  <si>
    <t>za období 1.10.- 31.10.2021</t>
  </si>
  <si>
    <t>za období 1.11.- 30.11.2021</t>
  </si>
  <si>
    <t>za období 1.12.- 31.12.2021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</si>
</sst>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10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10" fillId="0" borderId="0" xfId="1" applyFont="1" applyFill="1" applyBorder="1" applyAlignment="1" applyProtection="1">
      <alignment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3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4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3" xfId="1" applyFont="1" applyFill="1" applyBorder="1" applyAlignment="1">
      <alignment horizontal="left" vertical="center" indent="1"/>
    </xf>
    <xf numFmtId="0" fontId="18" fillId="0" borderId="11" xfId="1" applyFont="1" applyFill="1" applyBorder="1" applyAlignment="1" applyProtection="1">
      <alignment horizontal="center" vertical="center" wrapText="1"/>
    </xf>
    <xf numFmtId="3" fontId="1" fillId="0" borderId="37" xfId="1" applyNumberFormat="1" applyBorder="1" applyAlignment="1">
      <alignment horizontal="right" indent="1"/>
    </xf>
    <xf numFmtId="3" fontId="1" fillId="0" borderId="1" xfId="1" applyNumberFormat="1" applyBorder="1" applyAlignment="1">
      <alignment horizontal="right" indent="1"/>
    </xf>
    <xf numFmtId="3" fontId="1" fillId="0" borderId="36" xfId="1" applyNumberFormat="1" applyBorder="1" applyAlignment="1">
      <alignment horizontal="right" indent="1"/>
    </xf>
    <xf numFmtId="0" fontId="18" fillId="0" borderId="36" xfId="1" applyFont="1" applyFill="1" applyBorder="1" applyAlignment="1" applyProtection="1">
      <alignment horizontal="center" vertical="center" wrapText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1" xfId="1" applyNumberFormat="1" applyBorder="1" applyAlignment="1">
      <alignment horizontal="right" indent="5"/>
    </xf>
    <xf numFmtId="3" fontId="1" fillId="0" borderId="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2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E23186-1EC2-42DF-9988-14420C9F6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077145-219D-484B-B861-EE30C2A0D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F7DEFA-4F49-46C8-B87B-95ED656A8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2162EA-DE41-43A5-A161-DA689745D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00B402-61C3-4B86-ABB6-6B0778F4F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9E618C-F362-4A9D-9CDB-E8A20FD03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C53DFD-30B8-4F01-A76D-4DEC52807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D2C068-5D92-4D7E-890D-64EA10D1D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6AB6A4-167C-42EB-A63D-39E59A69B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EC1110-AA94-45E6-84BD-CAD122104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E98540-EB45-4F04-9C12-07868513D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CE2910-E968-487D-8EA5-0CCF685D2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003B4-7ACA-45FA-83CA-54D764E3B79F}">
  <sheetPr>
    <pageSetUpPr fitToPage="1"/>
  </sheetPr>
  <dimension ref="A1:F56"/>
  <sheetViews>
    <sheetView workbookViewId="0">
      <selection activeCell="C9" sqref="C9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05"/>
      <c r="B15" s="105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44227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285060</v>
      </c>
      <c r="F20" s="55">
        <f>+F23+F26+F29+F33+F21</f>
        <v>100.00000000000001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18289</v>
      </c>
      <c r="F23" s="60">
        <f>+F24+F25</f>
        <v>6.4158422788184941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17539</v>
      </c>
      <c r="F24" s="60">
        <f>E24/$E$20*100</f>
        <v>6.152739774082649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0.26310250473584507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9684</v>
      </c>
      <c r="F26" s="60">
        <f>+F27+F28</f>
        <v>3.397179541149232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9684</v>
      </c>
      <c r="F28" s="60">
        <f>E28/$E$20*100</f>
        <v>3.397179541149232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243269</v>
      </c>
      <c r="F29" s="60">
        <f>+F30+F31</f>
        <v>85.339577632779068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243269</v>
      </c>
      <c r="F31" s="60">
        <f>E31/$E$20*100</f>
        <v>85.339577632779068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13818</v>
      </c>
      <c r="F33" s="67">
        <f>E33/E20*100</f>
        <v>4.8474005472532093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44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415402</v>
      </c>
      <c r="D41" s="101">
        <v>8004745</v>
      </c>
      <c r="E41" s="102">
        <v>486488</v>
      </c>
      <c r="F41" s="102">
        <v>9348625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44227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282918103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FFF15-CD94-4DBB-8FDE-64CB3101B37F}">
  <sheetPr>
    <pageSetUpPr fitToPage="1"/>
  </sheetPr>
  <dimension ref="A1:F56"/>
  <sheetViews>
    <sheetView topLeftCell="A42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44500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291733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10760</v>
      </c>
      <c r="F23" s="60">
        <f>+F24+F25</f>
        <v>3.6883040314259956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10010</v>
      </c>
      <c r="F24" s="60">
        <f>E24/$E$20*100</f>
        <v>3.4312196426184216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0.257084388807574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9596</v>
      </c>
      <c r="F26" s="60">
        <f>+F27+F28</f>
        <v>3.2893090599966408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9596</v>
      </c>
      <c r="F28" s="60">
        <f>E28/$E$20*100</f>
        <v>3.2893090599966408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271001</v>
      </c>
      <c r="F29" s="60">
        <f>+F30+F31</f>
        <v>92.893501934988493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271001</v>
      </c>
      <c r="F31" s="60">
        <f>E31/$E$20*100</f>
        <v>92.893501934988493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376</v>
      </c>
      <c r="F33" s="67">
        <f>E33/E20*100</f>
        <v>0.12888497358886378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53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1280124</v>
      </c>
      <c r="D41" s="101">
        <v>4017466</v>
      </c>
      <c r="E41" s="102">
        <v>1586820</v>
      </c>
      <c r="F41" s="102">
        <v>5002176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44500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280044482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1BAA-C422-4638-8201-6AC4058A14E8}">
  <sheetPr>
    <pageSetUpPr fitToPage="1"/>
  </sheetPr>
  <dimension ref="A1:F56"/>
  <sheetViews>
    <sheetView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5"/>
      <c r="B15" s="115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44530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283131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17034</v>
      </c>
      <c r="F23" s="60">
        <f>+F24+F25</f>
        <v>6.0162963433887491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16284</v>
      </c>
      <c r="F24" s="60">
        <f>E24/$E$20*100</f>
        <v>5.751401294806997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0.26489504858175195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9735</v>
      </c>
      <c r="F26" s="60">
        <f>+F27+F28</f>
        <v>3.4383377305911402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9735</v>
      </c>
      <c r="F28" s="60">
        <f>E28/$E$20*100</f>
        <v>3.4383377305911402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255986</v>
      </c>
      <c r="F29" s="60">
        <f>+F30+F31</f>
        <v>90.412565208331131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255986</v>
      </c>
      <c r="F31" s="60">
        <f>E31/$E$20*100</f>
        <v>90.412565208331131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376</v>
      </c>
      <c r="F33" s="67">
        <f>E33/E20*100</f>
        <v>0.13280071768898496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54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1210737</v>
      </c>
      <c r="D41" s="101">
        <v>4714962</v>
      </c>
      <c r="E41" s="102">
        <v>1562000</v>
      </c>
      <c r="F41" s="102">
        <v>6098231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44530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270331783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C040F-7E45-4652-A4ED-95A61806AAB0}">
  <sheetPr>
    <pageSetUpPr fitToPage="1"/>
  </sheetPr>
  <dimension ref="A1:F56"/>
  <sheetViews>
    <sheetView tabSelected="1" workbookViewId="0">
      <selection activeCell="I3" sqref="I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6"/>
      <c r="B15" s="116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44561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286698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16829</v>
      </c>
      <c r="F23" s="60">
        <f>+F24+F25</f>
        <v>5.8699397972779721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16079</v>
      </c>
      <c r="F24" s="60">
        <f>E24/$E$20*100</f>
        <v>5.6083404837145707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0.26159931356340121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9620</v>
      </c>
      <c r="F26" s="60">
        <f>+F27+F28</f>
        <v>3.3554471953065592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9620</v>
      </c>
      <c r="F28" s="60">
        <f>E28/$E$20*100</f>
        <v>3.3554471953065592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259525</v>
      </c>
      <c r="F29" s="60">
        <f>+F30+F31</f>
        <v>90.522082470055594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259525</v>
      </c>
      <c r="F31" s="60">
        <f>E31/$E$20*100</f>
        <v>90.522082470055594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724</v>
      </c>
      <c r="F33" s="67">
        <f>E33/E20*100</f>
        <v>0.25253053735986997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55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1695712</v>
      </c>
      <c r="D41" s="101">
        <v>2483438</v>
      </c>
      <c r="E41" s="102">
        <v>2137249</v>
      </c>
      <c r="F41" s="102">
        <v>3133353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44561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275316838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502B6-F68F-4276-9158-382A8F3A184B}">
  <sheetPr>
    <pageSetUpPr fitToPage="1"/>
  </sheetPr>
  <dimension ref="A1:F56"/>
  <sheetViews>
    <sheetView workbookViewId="0">
      <selection activeCell="D15" sqref="D15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06"/>
      <c r="B15" s="106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44255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277638</v>
      </c>
      <c r="F20" s="55">
        <f>+F23+F26+F29+F33+F21</f>
        <v>100.00000000000001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21478</v>
      </c>
      <c r="F23" s="60">
        <f>+F24+F25</f>
        <v>7.735972741483514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20728</v>
      </c>
      <c r="F24" s="60">
        <f>E24/$E$20*100</f>
        <v>7.4658368090823295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0.27013593240118428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9733</v>
      </c>
      <c r="F26" s="60">
        <f>+F27+F28</f>
        <v>3.5056440400809685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9733</v>
      </c>
      <c r="F28" s="60">
        <f>E28/$E$20*100</f>
        <v>3.5056440400809685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237853</v>
      </c>
      <c r="F29" s="60">
        <f>+F30+F31</f>
        <v>85.670189239225181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237853</v>
      </c>
      <c r="F31" s="60">
        <f>E31/$E$20*100</f>
        <v>85.670189239225181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8574</v>
      </c>
      <c r="F33" s="67">
        <f>E33/E20*100</f>
        <v>3.0881939792103386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45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1637225</v>
      </c>
      <c r="D41" s="101">
        <v>11565326</v>
      </c>
      <c r="E41" s="102">
        <v>1935369</v>
      </c>
      <c r="F41" s="102">
        <v>13670691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44255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275131357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12EC4-F3F8-495A-80C2-AC1B606F85D2}">
  <sheetPr>
    <pageSetUpPr fitToPage="1"/>
  </sheetPr>
  <dimension ref="A1:F56"/>
  <sheetViews>
    <sheetView workbookViewId="0">
      <selection activeCell="F15" sqref="F15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07"/>
      <c r="B15" s="107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44286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277190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13016</v>
      </c>
      <c r="F23" s="60">
        <f>+F24+F25</f>
        <v>4.6956960929326454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12266</v>
      </c>
      <c r="F24" s="60">
        <f>E24/$E$20*100</f>
        <v>4.4251235614560409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0.27057253147660448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9582</v>
      </c>
      <c r="F26" s="60">
        <f>+F27+F28</f>
        <v>3.4568346621450989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9582</v>
      </c>
      <c r="F28" s="60">
        <f>E28/$E$20*100</f>
        <v>3.4568346621450989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249237</v>
      </c>
      <c r="F29" s="60">
        <f>+F30+F31</f>
        <v>89.915581370179297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249237</v>
      </c>
      <c r="F31" s="60">
        <f>E31/$E$20*100</f>
        <v>89.915581370179297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5355</v>
      </c>
      <c r="F33" s="67">
        <f>E33/E20*100</f>
        <v>1.931887874742956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46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1090955</v>
      </c>
      <c r="D41" s="101">
        <v>8116378</v>
      </c>
      <c r="E41" s="102">
        <v>1284525</v>
      </c>
      <c r="F41" s="102">
        <v>9528059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44286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273212378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E2A30-ED02-4C8F-8332-C87576FB0475}">
  <sheetPr>
    <pageSetUpPr fitToPage="1"/>
  </sheetPr>
  <dimension ref="A1:F56"/>
  <sheetViews>
    <sheetView workbookViewId="0">
      <selection activeCell="E9" sqref="E9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08"/>
      <c r="B15" s="108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44316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277984</v>
      </c>
      <c r="F20" s="55">
        <f>+F23+F26+F29+F33+F21</f>
        <v>99.999999999999986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8892</v>
      </c>
      <c r="F23" s="60">
        <f>+F24+F25</f>
        <v>3.1987452515252679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8142</v>
      </c>
      <c r="F24" s="60">
        <f>E24/$E$20*100</f>
        <v>2.9289455508230691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0.26979970070219866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9506</v>
      </c>
      <c r="F26" s="60">
        <f>+F27+F28</f>
        <v>3.4196212731668005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9506</v>
      </c>
      <c r="F28" s="60">
        <f>E28/$E$20*100</f>
        <v>3.4196212731668005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249426</v>
      </c>
      <c r="F29" s="60">
        <f>+F30+F31</f>
        <v>89.72674686312881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249426</v>
      </c>
      <c r="F31" s="60">
        <f>E31/$E$20*100</f>
        <v>89.72674686312881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10160</v>
      </c>
      <c r="F33" s="67">
        <f>E33/E20*100</f>
        <v>3.6548866121791179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47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1220848</v>
      </c>
      <c r="D41" s="101">
        <v>4190700</v>
      </c>
      <c r="E41" s="102">
        <v>1465451</v>
      </c>
      <c r="F41" s="102">
        <v>5054184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44316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273712983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53FB-87CC-4FF3-84D9-FC0545E41C59}">
  <sheetPr>
    <pageSetUpPr fitToPage="1"/>
  </sheetPr>
  <dimension ref="A1:F56"/>
  <sheetViews>
    <sheetView topLeftCell="A10" workbookViewId="0">
      <selection activeCell="H18" sqref="H18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09"/>
      <c r="B15" s="109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44347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283298</v>
      </c>
      <c r="F20" s="55">
        <f>+F23+F26+F29+F33+F21</f>
        <v>99.999999999999986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18487</v>
      </c>
      <c r="F23" s="60">
        <f>+F24+F25</f>
        <v>6.5256373147710178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17737</v>
      </c>
      <c r="F24" s="60">
        <f>E24/$E$20*100</f>
        <v>6.2608984179203517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0.26473889685066609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9524</v>
      </c>
      <c r="F26" s="60">
        <f>+F27+F28</f>
        <v>3.3618310048076583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9524</v>
      </c>
      <c r="F28" s="60">
        <f>E28/$E$20*100</f>
        <v>3.3618310048076583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246787</v>
      </c>
      <c r="F29" s="60">
        <f>+F30+F31</f>
        <v>87.112157516113768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246787</v>
      </c>
      <c r="F31" s="60">
        <f>E31/$E$20*100</f>
        <v>87.112157516113768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8500</v>
      </c>
      <c r="F33" s="67">
        <f>E33/E20*100</f>
        <v>3.0003741643075488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48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1329583</v>
      </c>
      <c r="D41" s="101">
        <v>1527832</v>
      </c>
      <c r="E41" s="102">
        <v>1607149</v>
      </c>
      <c r="F41" s="102">
        <v>1835636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44347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273909305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D1363-5578-40E0-83FD-E1FE9C23FA9B}">
  <sheetPr>
    <pageSetUpPr fitToPage="1"/>
  </sheetPr>
  <dimension ref="A1:F56"/>
  <sheetViews>
    <sheetView workbookViewId="0">
      <selection activeCell="F5" sqref="F5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0"/>
      <c r="B15" s="110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44377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286573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17865</v>
      </c>
      <c r="F23" s="60">
        <f>+F24+F25</f>
        <v>6.2340136719090768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17115</v>
      </c>
      <c r="F24" s="60">
        <f>E24/$E$20*100</f>
        <v>5.9723002515938344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0.26171342031524258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9410</v>
      </c>
      <c r="F26" s="60">
        <f>+F27+F28</f>
        <v>3.2836310468885763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9410</v>
      </c>
      <c r="F28" s="60">
        <f>E28/$E$20*100</f>
        <v>3.2836310468885763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254366</v>
      </c>
      <c r="F29" s="60">
        <f>+F30+F31</f>
        <v>88.761327829209307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254366</v>
      </c>
      <c r="F31" s="60">
        <f>E31/$E$20*100</f>
        <v>88.761327829209307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4932</v>
      </c>
      <c r="F33" s="67">
        <f>E33/E20*100</f>
        <v>1.7210274519930351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49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2176763</v>
      </c>
      <c r="D41" s="101">
        <v>3586941</v>
      </c>
      <c r="E41" s="102">
        <v>2668171</v>
      </c>
      <c r="F41" s="102">
        <v>4392072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44377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276027174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436C4-8BCB-48B4-8ECA-EACBEF883271}">
  <sheetPr>
    <pageSetUpPr fitToPage="1"/>
  </sheetPr>
  <dimension ref="A1:F56"/>
  <sheetViews>
    <sheetView topLeftCell="A17" workbookViewId="0">
      <selection activeCell="E34" sqref="E34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1"/>
      <c r="B15" s="111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44408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292649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20552</v>
      </c>
      <c r="F23" s="60">
        <f>+F24+F25</f>
        <v>7.022747386801254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19802</v>
      </c>
      <c r="F24" s="60">
        <f>E24/$E$20*100</f>
        <v>6.7664676797118739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0.25627970708938014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9513</v>
      </c>
      <c r="F26" s="60">
        <f>+F27+F28</f>
        <v>3.2506518047216972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9513</v>
      </c>
      <c r="F28" s="60">
        <f>E28/$E$20*100</f>
        <v>3.2506518047216972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256162</v>
      </c>
      <c r="F29" s="60">
        <f>+F30+F31</f>
        <v>87.532163103239711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256162</v>
      </c>
      <c r="F31" s="60">
        <f>E31/$E$20*100</f>
        <v>87.532163103239711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6422</v>
      </c>
      <c r="F33" s="67">
        <f>E33/E20*100</f>
        <v>2.1944377052373323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50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6117875</v>
      </c>
      <c r="D41" s="101">
        <v>2345541</v>
      </c>
      <c r="E41" s="102">
        <v>7551729.3700000001</v>
      </c>
      <c r="F41" s="102">
        <v>2901871.9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44408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281764836.42000002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9F459-783F-4E89-87F9-95776B10BB8E}">
  <sheetPr>
    <pageSetUpPr fitToPage="1"/>
  </sheetPr>
  <dimension ref="A1:F56"/>
  <sheetViews>
    <sheetView topLeftCell="A16" workbookViewId="0">
      <selection activeCell="H23" sqref="H2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2"/>
      <c r="B15" s="112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44439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294407</v>
      </c>
      <c r="F20" s="55">
        <f>+F23+F26+F29+F33+F21</f>
        <v>100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13659</v>
      </c>
      <c r="F23" s="60">
        <f>+F24+F25</f>
        <v>4.6394956641655938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12909</v>
      </c>
      <c r="F24" s="60">
        <f>E24/$E$20*100</f>
        <v>4.3847462866032396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0.25474937756235416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9544</v>
      </c>
      <c r="F26" s="60">
        <f>+F27+F28</f>
        <v>3.2417707459401437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9544</v>
      </c>
      <c r="F28" s="60">
        <f>E28/$E$20*100</f>
        <v>3.2417707459401437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266566</v>
      </c>
      <c r="F29" s="60">
        <f>+F30+F31</f>
        <v>90.543363439048662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266566</v>
      </c>
      <c r="F31" s="60">
        <f>E31/$E$20*100</f>
        <v>90.543363439048662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4638</v>
      </c>
      <c r="F33" s="67">
        <f>E33/E20*100</f>
        <v>1.5753701508455982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51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658112</v>
      </c>
      <c r="D41" s="101">
        <v>3024546</v>
      </c>
      <c r="E41" s="102">
        <v>813311</v>
      </c>
      <c r="F41" s="102">
        <v>3743452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44439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282403963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F9B42-E850-4262-94EE-374E5CEF86AE}">
  <sheetPr>
    <pageSetUpPr fitToPage="1"/>
  </sheetPr>
  <dimension ref="A1:F56"/>
  <sheetViews>
    <sheetView topLeftCell="A45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42</v>
      </c>
      <c r="B8" s="104" t="s">
        <v>43</v>
      </c>
      <c r="C8" s="19"/>
      <c r="D8" s="20"/>
      <c r="E8" s="21" t="s">
        <v>4</v>
      </c>
      <c r="F8" s="22" t="s">
        <v>5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6</v>
      </c>
      <c r="B10" s="25" t="s">
        <v>7</v>
      </c>
      <c r="C10" s="26"/>
      <c r="D10" s="27"/>
      <c r="E10" s="28" t="s">
        <v>8</v>
      </c>
      <c r="F10" s="29" t="s">
        <v>9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10</v>
      </c>
      <c r="B12" s="29" t="s">
        <v>11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19"/>
      <c r="B14" s="119"/>
      <c r="C14" s="15"/>
      <c r="D14" s="32"/>
      <c r="E14" s="23"/>
      <c r="F14" s="33"/>
    </row>
    <row r="15" spans="1:6" x14ac:dyDescent="0.25">
      <c r="A15" s="113"/>
      <c r="B15" s="113"/>
      <c r="C15" s="15"/>
      <c r="D15" s="32"/>
      <c r="E15" s="23"/>
      <c r="F15" s="33"/>
    </row>
    <row r="16" spans="1:6" ht="15.6" x14ac:dyDescent="0.25">
      <c r="A16" s="34" t="s">
        <v>12</v>
      </c>
      <c r="B16" s="35"/>
      <c r="C16" s="35"/>
      <c r="D16" s="36"/>
      <c r="E16" s="36"/>
      <c r="F16" s="36"/>
    </row>
    <row r="17" spans="1:6" ht="13.8" thickBot="1" x14ac:dyDescent="0.3">
      <c r="A17" s="37"/>
      <c r="B17" s="37"/>
      <c r="C17" s="37"/>
      <c r="D17" s="38"/>
      <c r="E17" s="38"/>
      <c r="F17" s="38"/>
    </row>
    <row r="18" spans="1:6" ht="39.6" x14ac:dyDescent="0.3">
      <c r="A18" s="39" t="s">
        <v>13</v>
      </c>
      <c r="B18" s="40"/>
      <c r="C18" s="41"/>
      <c r="D18" s="42" t="s">
        <v>14</v>
      </c>
      <c r="E18" s="43" t="s">
        <v>15</v>
      </c>
      <c r="F18" s="44" t="s">
        <v>16</v>
      </c>
    </row>
    <row r="19" spans="1:6" ht="13.8" thickBot="1" x14ac:dyDescent="0.3">
      <c r="A19" s="45"/>
      <c r="B19" s="46"/>
      <c r="C19" s="47"/>
      <c r="D19" s="48"/>
      <c r="E19" s="49" t="s">
        <v>17</v>
      </c>
      <c r="F19" s="50">
        <v>44469</v>
      </c>
    </row>
    <row r="20" spans="1:6" x14ac:dyDescent="0.25">
      <c r="A20" s="51" t="s">
        <v>18</v>
      </c>
      <c r="B20" s="52"/>
      <c r="C20" s="52"/>
      <c r="D20" s="53">
        <v>1</v>
      </c>
      <c r="E20" s="54">
        <f>E23+E29+E33+E26+E21</f>
        <v>280455</v>
      </c>
      <c r="F20" s="55">
        <f>+F23+F26+F29+F33+F21</f>
        <v>99.999999999999986</v>
      </c>
    </row>
    <row r="21" spans="1:6" ht="29.25" hidden="1" customHeight="1" x14ac:dyDescent="0.25">
      <c r="A21" s="120" t="s">
        <v>41</v>
      </c>
      <c r="B21" s="121"/>
      <c r="C21" s="122"/>
      <c r="D21" s="95">
        <v>2</v>
      </c>
      <c r="E21" s="96">
        <f>E22</f>
        <v>0</v>
      </c>
      <c r="F21" s="97">
        <f>E21/E20*100</f>
        <v>0</v>
      </c>
    </row>
    <row r="22" spans="1:6" hidden="1" x14ac:dyDescent="0.25">
      <c r="A22" s="61" t="s">
        <v>40</v>
      </c>
      <c r="B22" s="62"/>
      <c r="C22" s="62"/>
      <c r="D22" s="95"/>
      <c r="E22" s="96">
        <v>0</v>
      </c>
      <c r="F22" s="97">
        <f>E22/E20*100</f>
        <v>0</v>
      </c>
    </row>
    <row r="23" spans="1:6" x14ac:dyDescent="0.25">
      <c r="A23" s="56" t="s">
        <v>19</v>
      </c>
      <c r="B23" s="57"/>
      <c r="C23" s="57"/>
      <c r="D23" s="58">
        <v>3</v>
      </c>
      <c r="E23" s="59">
        <f>E24+E25</f>
        <v>8677</v>
      </c>
      <c r="F23" s="60">
        <f>+F24+F25</f>
        <v>3.0939009823322814</v>
      </c>
    </row>
    <row r="24" spans="1:6" x14ac:dyDescent="0.25">
      <c r="A24" s="61" t="s">
        <v>20</v>
      </c>
      <c r="B24" s="62"/>
      <c r="C24" s="62"/>
      <c r="D24" s="58">
        <v>4</v>
      </c>
      <c r="E24" s="59">
        <v>7927</v>
      </c>
      <c r="F24" s="60">
        <f>E24/$E$20*100</f>
        <v>2.8264784011695281</v>
      </c>
    </row>
    <row r="25" spans="1:6" x14ac:dyDescent="0.25">
      <c r="A25" s="61" t="s">
        <v>21</v>
      </c>
      <c r="B25" s="62"/>
      <c r="C25" s="62"/>
      <c r="D25" s="58">
        <v>5</v>
      </c>
      <c r="E25" s="59">
        <v>750</v>
      </c>
      <c r="F25" s="60">
        <f>E25/$E$20*100</f>
        <v>0.26742258116275341</v>
      </c>
    </row>
    <row r="26" spans="1:6" x14ac:dyDescent="0.25">
      <c r="A26" s="56" t="s">
        <v>22</v>
      </c>
      <c r="B26" s="62"/>
      <c r="C26" s="62"/>
      <c r="D26" s="58">
        <v>9</v>
      </c>
      <c r="E26" s="59">
        <f>E28</f>
        <v>9570</v>
      </c>
      <c r="F26" s="60">
        <f>+F27+F28</f>
        <v>3.412312135636733</v>
      </c>
    </row>
    <row r="27" spans="1:6" hidden="1" x14ac:dyDescent="0.25">
      <c r="A27" s="61" t="s">
        <v>23</v>
      </c>
      <c r="B27" s="62"/>
      <c r="C27" s="62"/>
      <c r="D27" s="58">
        <v>10</v>
      </c>
      <c r="E27" s="59">
        <v>0</v>
      </c>
      <c r="F27" s="60">
        <f>E27/$E$20*100</f>
        <v>0</v>
      </c>
    </row>
    <row r="28" spans="1:6" x14ac:dyDescent="0.25">
      <c r="A28" s="61" t="s">
        <v>24</v>
      </c>
      <c r="B28" s="62"/>
      <c r="C28" s="62"/>
      <c r="D28" s="58">
        <v>11</v>
      </c>
      <c r="E28" s="59">
        <v>9570</v>
      </c>
      <c r="F28" s="60">
        <f>E28/$E$20*100</f>
        <v>3.412312135636733</v>
      </c>
    </row>
    <row r="29" spans="1:6" x14ac:dyDescent="0.25">
      <c r="A29" s="56" t="s">
        <v>25</v>
      </c>
      <c r="B29" s="62"/>
      <c r="C29" s="62"/>
      <c r="D29" s="58">
        <v>12</v>
      </c>
      <c r="E29" s="59">
        <f>E31</f>
        <v>261758</v>
      </c>
      <c r="F29" s="60">
        <f>+F30+F31</f>
        <v>93.333333333333329</v>
      </c>
    </row>
    <row r="30" spans="1:6" hidden="1" x14ac:dyDescent="0.25">
      <c r="A30" s="61" t="s">
        <v>26</v>
      </c>
      <c r="B30" s="62"/>
      <c r="C30" s="62"/>
      <c r="D30" s="58">
        <v>13</v>
      </c>
      <c r="E30" s="59">
        <v>0</v>
      </c>
      <c r="F30" s="60">
        <f>E30/$E$20*100</f>
        <v>0</v>
      </c>
    </row>
    <row r="31" spans="1:6" x14ac:dyDescent="0.25">
      <c r="A31" s="61" t="s">
        <v>27</v>
      </c>
      <c r="B31" s="62"/>
      <c r="C31" s="62"/>
      <c r="D31" s="58">
        <v>14</v>
      </c>
      <c r="E31" s="59">
        <v>261758</v>
      </c>
      <c r="F31" s="60">
        <f>E31/$E$20*100</f>
        <v>93.333333333333329</v>
      </c>
    </row>
    <row r="32" spans="1:6" hidden="1" x14ac:dyDescent="0.25">
      <c r="A32" s="61" t="s">
        <v>28</v>
      </c>
      <c r="B32" s="62"/>
      <c r="C32" s="62"/>
      <c r="D32" s="58">
        <v>15</v>
      </c>
      <c r="E32" s="59">
        <v>0</v>
      </c>
      <c r="F32" s="60">
        <f>E32/$E$20*100</f>
        <v>0</v>
      </c>
    </row>
    <row r="33" spans="1:6" ht="13.8" thickBot="1" x14ac:dyDescent="0.3">
      <c r="A33" s="63" t="s">
        <v>29</v>
      </c>
      <c r="B33" s="64"/>
      <c r="C33" s="64"/>
      <c r="D33" s="65">
        <v>24</v>
      </c>
      <c r="E33" s="66">
        <v>450</v>
      </c>
      <c r="F33" s="67">
        <f>E33/E20*100</f>
        <v>0.16045354869765202</v>
      </c>
    </row>
    <row r="34" spans="1:6" x14ac:dyDescent="0.25">
      <c r="A34" s="68"/>
      <c r="B34" s="69"/>
      <c r="C34" s="69"/>
      <c r="D34" s="70"/>
      <c r="E34" s="71"/>
      <c r="F34" s="72"/>
    </row>
    <row r="35" spans="1:6" x14ac:dyDescent="0.25">
      <c r="A35" s="68"/>
      <c r="B35" s="69"/>
      <c r="C35" s="69"/>
      <c r="D35" s="70"/>
      <c r="E35" s="71"/>
      <c r="F35" s="72"/>
    </row>
    <row r="36" spans="1:6" ht="15.6" x14ac:dyDescent="0.25">
      <c r="A36" s="73" t="s">
        <v>30</v>
      </c>
      <c r="B36" s="74"/>
      <c r="C36" s="74"/>
      <c r="D36" s="74"/>
      <c r="E36" s="74"/>
      <c r="F36" s="74"/>
    </row>
    <row r="37" spans="1:6" ht="13.8" thickBot="1" x14ac:dyDescent="0.3">
      <c r="A37" s="75"/>
      <c r="B37" s="76"/>
      <c r="C37" s="76"/>
      <c r="D37" s="76"/>
      <c r="E37" s="76"/>
      <c r="F37" s="76"/>
    </row>
    <row r="38" spans="1:6" x14ac:dyDescent="0.25">
      <c r="A38" s="123" t="s">
        <v>31</v>
      </c>
      <c r="B38" s="126" t="s">
        <v>14</v>
      </c>
      <c r="C38" s="129" t="s">
        <v>32</v>
      </c>
      <c r="D38" s="130"/>
      <c r="E38" s="129" t="s">
        <v>33</v>
      </c>
      <c r="F38" s="130"/>
    </row>
    <row r="39" spans="1:6" x14ac:dyDescent="0.25">
      <c r="A39" s="124"/>
      <c r="B39" s="127"/>
      <c r="C39" s="77" t="s">
        <v>34</v>
      </c>
      <c r="D39" s="78" t="s">
        <v>35</v>
      </c>
      <c r="E39" s="77" t="s">
        <v>34</v>
      </c>
      <c r="F39" s="78" t="s">
        <v>35</v>
      </c>
    </row>
    <row r="40" spans="1:6" ht="13.8" thickBot="1" x14ac:dyDescent="0.3">
      <c r="A40" s="125"/>
      <c r="B40" s="128"/>
      <c r="C40" s="131" t="s">
        <v>52</v>
      </c>
      <c r="D40" s="131"/>
      <c r="E40" s="131"/>
      <c r="F40" s="132"/>
    </row>
    <row r="41" spans="1:6" ht="13.8" thickBot="1" x14ac:dyDescent="0.3">
      <c r="A41" s="98" t="s">
        <v>43</v>
      </c>
      <c r="B41" s="99">
        <v>1</v>
      </c>
      <c r="C41" s="100">
        <v>297299</v>
      </c>
      <c r="D41" s="101">
        <v>3905422</v>
      </c>
      <c r="E41" s="102">
        <v>373932</v>
      </c>
      <c r="F41" s="102">
        <v>4860391</v>
      </c>
    </row>
    <row r="42" spans="1:6" x14ac:dyDescent="0.25">
      <c r="A42" s="68"/>
      <c r="B42" s="79"/>
      <c r="C42" s="80"/>
      <c r="D42" s="80"/>
      <c r="E42" s="80"/>
      <c r="F42" s="80"/>
    </row>
    <row r="43" spans="1:6" ht="15.6" x14ac:dyDescent="0.25">
      <c r="A43" s="73" t="s">
        <v>37</v>
      </c>
      <c r="B43" s="89"/>
      <c r="C43" s="89"/>
      <c r="D43" s="79"/>
      <c r="E43" s="90"/>
      <c r="F43" s="83"/>
    </row>
    <row r="44" spans="1:6" ht="13.8" thickBot="1" x14ac:dyDescent="0.3">
      <c r="A44" s="68"/>
      <c r="B44" s="89"/>
      <c r="C44" s="88"/>
      <c r="D44" s="88"/>
      <c r="F44" s="83"/>
    </row>
    <row r="45" spans="1:6" x14ac:dyDescent="0.25">
      <c r="A45" s="133" t="s">
        <v>31</v>
      </c>
      <c r="B45" s="135" t="s">
        <v>14</v>
      </c>
      <c r="C45" s="136" t="s">
        <v>38</v>
      </c>
      <c r="D45" s="137"/>
      <c r="E45" s="91"/>
      <c r="F45" s="83"/>
    </row>
    <row r="46" spans="1:6" ht="13.8" thickBot="1" x14ac:dyDescent="0.3">
      <c r="A46" s="134"/>
      <c r="B46" s="128"/>
      <c r="C46" s="92" t="s">
        <v>39</v>
      </c>
      <c r="D46" s="93">
        <f>F19</f>
        <v>44469</v>
      </c>
      <c r="E46" s="94"/>
      <c r="F46" s="83"/>
    </row>
    <row r="47" spans="1:6" ht="13.8" thickBot="1" x14ac:dyDescent="0.3">
      <c r="A47" s="98" t="s">
        <v>43</v>
      </c>
      <c r="B47" s="103">
        <v>1</v>
      </c>
      <c r="C47" s="117">
        <v>271445490</v>
      </c>
      <c r="D47" s="118"/>
      <c r="F47" s="83"/>
    </row>
    <row r="48" spans="1:6" x14ac:dyDescent="0.25">
      <c r="A48" s="68"/>
      <c r="B48" s="79"/>
      <c r="C48" s="80"/>
      <c r="D48" s="81"/>
      <c r="E48" s="82"/>
      <c r="F48" s="83"/>
    </row>
    <row r="49" spans="1:6" x14ac:dyDescent="0.25">
      <c r="A49" s="68"/>
      <c r="B49" s="79"/>
      <c r="C49" s="80"/>
      <c r="D49" s="81"/>
      <c r="E49" s="82"/>
      <c r="F49" s="83"/>
    </row>
    <row r="50" spans="1:6" x14ac:dyDescent="0.25">
      <c r="A50" s="68"/>
      <c r="B50" s="79"/>
      <c r="C50" s="80"/>
      <c r="D50" s="81"/>
      <c r="E50" s="82"/>
      <c r="F50" s="83"/>
    </row>
    <row r="51" spans="1:6" ht="52.8" x14ac:dyDescent="0.3">
      <c r="A51" s="84" t="s">
        <v>36</v>
      </c>
      <c r="B51" s="85"/>
      <c r="C51" s="85"/>
      <c r="D51" s="86"/>
      <c r="E51" s="86"/>
      <c r="F51" s="87"/>
    </row>
    <row r="54" spans="1:6" x14ac:dyDescent="0.25">
      <c r="B54" s="88"/>
      <c r="C54" s="88"/>
    </row>
    <row r="56" spans="1:6" x14ac:dyDescent="0.25">
      <c r="B56" s="88"/>
      <c r="C56" s="88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2022-01-07T09:00:41Z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2020-11-24T10:04:16Z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5b1afc40-9cf1-4f21-a909-54ced49926fe</vt:lpwstr>
  </property>
  <property fmtid="{D5CDD505-2E9C-101B-9397-08002B2CF9AE}" pid="8" name="MSIP_Label_2a6524ed-fb1a-49fd-bafe-15c5e5ffd047_ContentBits">
    <vt:lpwstr>0</vt:lpwstr>
  </property>
</Properties>
</file>